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업무파일★\A5 - 예결산\2020년 결산서\"/>
    </mc:Choice>
  </mc:AlternateContent>
  <bookViews>
    <workbookView xWindow="0" yWindow="0" windowWidth="20130" windowHeight="12615" activeTab="1"/>
  </bookViews>
  <sheets>
    <sheet name="결산총괄표" sheetId="1" r:id="rId1"/>
    <sheet name="세입세출총괄표" sheetId="2" r:id="rId2"/>
  </sheets>
  <definedNames>
    <definedName name="_xlnm.Print_Titles" localSheetId="1">세입세출총괄표!$2:$4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F4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L50" i="2" l="1"/>
  <c r="L49" i="2"/>
  <c r="K48" i="2"/>
  <c r="L48" i="2" s="1"/>
  <c r="J48" i="2"/>
  <c r="J47" i="2"/>
  <c r="L46" i="2"/>
  <c r="L45" i="2"/>
  <c r="K44" i="2"/>
  <c r="K43" i="2" s="1"/>
  <c r="J44" i="2"/>
  <c r="J43" i="2"/>
  <c r="L42" i="2"/>
  <c r="L41" i="2"/>
  <c r="K40" i="2"/>
  <c r="L40" i="2" s="1"/>
  <c r="J40" i="2"/>
  <c r="J39" i="2"/>
  <c r="L38" i="2"/>
  <c r="K37" i="2"/>
  <c r="K36" i="2" s="1"/>
  <c r="J37" i="2"/>
  <c r="L37" i="2" s="1"/>
  <c r="L35" i="2"/>
  <c r="K34" i="2"/>
  <c r="J34" i="2"/>
  <c r="L34" i="2" s="1"/>
  <c r="K33" i="2"/>
  <c r="L32" i="2"/>
  <c r="E32" i="2"/>
  <c r="E31" i="2" s="1"/>
  <c r="D32" i="2"/>
  <c r="K31" i="2"/>
  <c r="J31" i="2"/>
  <c r="L31" i="2" s="1"/>
  <c r="L30" i="2"/>
  <c r="L29" i="2"/>
  <c r="L28" i="2"/>
  <c r="L27" i="2"/>
  <c r="E27" i="2"/>
  <c r="E26" i="2" s="1"/>
  <c r="D27" i="2"/>
  <c r="K26" i="2"/>
  <c r="J26" i="2"/>
  <c r="L26" i="2" s="1"/>
  <c r="K25" i="2"/>
  <c r="L24" i="2"/>
  <c r="L23" i="2"/>
  <c r="L22" i="2"/>
  <c r="E22" i="2"/>
  <c r="E21" i="2" s="1"/>
  <c r="D22" i="2"/>
  <c r="K21" i="2"/>
  <c r="K20" i="2" s="1"/>
  <c r="J21" i="2"/>
  <c r="L21" i="2" s="1"/>
  <c r="D21" i="2"/>
  <c r="L19" i="2"/>
  <c r="L18" i="2"/>
  <c r="E18" i="2"/>
  <c r="D18" i="2"/>
  <c r="L17" i="2"/>
  <c r="E17" i="2"/>
  <c r="D17" i="2"/>
  <c r="L16" i="2"/>
  <c r="L15" i="2"/>
  <c r="K14" i="2"/>
  <c r="J14" i="2"/>
  <c r="L14" i="2" s="1"/>
  <c r="E14" i="2"/>
  <c r="E13" i="2" s="1"/>
  <c r="D14" i="2"/>
  <c r="L13" i="2"/>
  <c r="L12" i="2"/>
  <c r="K11" i="2"/>
  <c r="J11" i="2"/>
  <c r="L11" i="2" s="1"/>
  <c r="E11" i="2"/>
  <c r="E10" i="2" s="1"/>
  <c r="D11" i="2"/>
  <c r="L10" i="2"/>
  <c r="D10" i="2"/>
  <c r="L9" i="2"/>
  <c r="L8" i="2"/>
  <c r="L7" i="2"/>
  <c r="K6" i="2"/>
  <c r="K5" i="2" s="1"/>
  <c r="J6" i="2"/>
  <c r="J5" i="2" s="1"/>
  <c r="E6" i="2"/>
  <c r="D6" i="2"/>
  <c r="E5" i="2"/>
  <c r="E4" i="2" l="1"/>
  <c r="L43" i="2"/>
  <c r="L5" i="2"/>
  <c r="L47" i="2"/>
  <c r="K39" i="2"/>
  <c r="K4" i="2" s="1"/>
  <c r="L44" i="2"/>
  <c r="K47" i="2"/>
  <c r="L6" i="2"/>
  <c r="D13" i="2"/>
  <c r="J33" i="2"/>
  <c r="L33" i="2" s="1"/>
  <c r="J36" i="2"/>
  <c r="L36" i="2" s="1"/>
  <c r="J20" i="2"/>
  <c r="L20" i="2" s="1"/>
  <c r="D26" i="2"/>
  <c r="D31" i="2"/>
  <c r="D5" i="2"/>
  <c r="J25" i="2"/>
  <c r="L25" i="2" s="1"/>
  <c r="M6" i="1"/>
  <c r="M7" i="1"/>
  <c r="M8" i="1"/>
  <c r="M9" i="1"/>
  <c r="M10" i="1"/>
  <c r="M11" i="1"/>
  <c r="M12" i="1"/>
  <c r="M13" i="1"/>
  <c r="M14" i="1"/>
  <c r="M15" i="1"/>
  <c r="M5" i="1"/>
  <c r="G6" i="1"/>
  <c r="G7" i="1"/>
  <c r="G8" i="1"/>
  <c r="G10" i="1"/>
  <c r="G11" i="1"/>
  <c r="G12" i="1"/>
  <c r="G5" i="1"/>
  <c r="F5" i="2" l="1"/>
  <c r="D4" i="2"/>
  <c r="L39" i="2"/>
  <c r="J4" i="2"/>
  <c r="L14" i="1"/>
  <c r="K14" i="1"/>
  <c r="J14" i="1"/>
  <c r="K16" i="1" l="1"/>
  <c r="M16" i="1" s="1"/>
  <c r="J16" i="1"/>
  <c r="L15" i="1"/>
  <c r="L6" i="1"/>
  <c r="L7" i="1"/>
  <c r="L8" i="1"/>
  <c r="L9" i="1"/>
  <c r="L10" i="1"/>
  <c r="L11" i="1"/>
  <c r="L12" i="1"/>
  <c r="L13" i="1"/>
  <c r="L5" i="1"/>
  <c r="E16" i="1"/>
  <c r="G16" i="1" s="1"/>
  <c r="D16" i="1"/>
  <c r="L16" i="1" l="1"/>
  <c r="F6" i="1"/>
  <c r="F7" i="1"/>
  <c r="F8" i="1"/>
  <c r="F9" i="1"/>
  <c r="F10" i="1"/>
  <c r="F11" i="1"/>
  <c r="F12" i="1"/>
  <c r="F5" i="1"/>
  <c r="F16" i="1" l="1"/>
</calcChain>
</file>

<file path=xl/sharedStrings.xml><?xml version="1.0" encoding="utf-8"?>
<sst xmlns="http://schemas.openxmlformats.org/spreadsheetml/2006/main" count="150" uniqueCount="108">
  <si>
    <t>순번</t>
  </si>
  <si>
    <t>세입</t>
  </si>
  <si>
    <t>세출</t>
  </si>
  <si>
    <t>관</t>
  </si>
  <si>
    <t>항</t>
  </si>
  <si>
    <t>입소(이용)비용수입</t>
  </si>
  <si>
    <t>사무비</t>
  </si>
  <si>
    <t>인건비</t>
  </si>
  <si>
    <t>보조금수입</t>
  </si>
  <si>
    <t>업무추진비</t>
  </si>
  <si>
    <t>후원금수입</t>
  </si>
  <si>
    <t>운영비</t>
  </si>
  <si>
    <t>요양급여수입</t>
  </si>
  <si>
    <t>시설비</t>
  </si>
  <si>
    <t>차입금</t>
  </si>
  <si>
    <t>사업비</t>
  </si>
  <si>
    <t>이월금</t>
  </si>
  <si>
    <t>잡수입</t>
  </si>
  <si>
    <t>전출금</t>
  </si>
  <si>
    <t>잡지출</t>
  </si>
  <si>
    <t>예비비 및 기타</t>
  </si>
  <si>
    <t>적립금 및 준비금</t>
  </si>
  <si>
    <t>합계</t>
  </si>
  <si>
    <t>입소자(이용자)
부담금수입</t>
    <phoneticPr fontId="1" type="noConversion"/>
  </si>
  <si>
    <t>적립급및준비금
(특별회계)</t>
    <phoneticPr fontId="1" type="noConversion"/>
  </si>
  <si>
    <t>운영충당적립금및
환경개선준비금</t>
    <phoneticPr fontId="1" type="noConversion"/>
  </si>
  <si>
    <t xml:space="preserve">2020년 결산총괄표 </t>
    <phoneticPr fontId="1" type="noConversion"/>
  </si>
  <si>
    <t>이하여백</t>
    <phoneticPr fontId="1" type="noConversion"/>
  </si>
  <si>
    <t>운영충당적립금및
환경개선준비금지출</t>
    <phoneticPr fontId="1" type="noConversion"/>
  </si>
  <si>
    <t>결산액(B)</t>
    <phoneticPr fontId="1" type="noConversion"/>
  </si>
  <si>
    <t>증감액(A-B)</t>
    <phoneticPr fontId="1" type="noConversion"/>
  </si>
  <si>
    <t>예산액(A)</t>
    <phoneticPr fontId="1" type="noConversion"/>
  </si>
  <si>
    <t>재산조성비</t>
    <phoneticPr fontId="1" type="noConversion"/>
  </si>
  <si>
    <t>집행율</t>
    <phoneticPr fontId="1" type="noConversion"/>
  </si>
  <si>
    <t>2020년도 세입. 세출 결산총괄표</t>
    <phoneticPr fontId="1" type="noConversion"/>
  </si>
  <si>
    <t>세입</t>
    <phoneticPr fontId="1" type="noConversion"/>
  </si>
  <si>
    <t>세출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</si>
  <si>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</si>
  <si>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</si>
  <si>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</si>
  <si>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>20년 예산액(A)</t>
    <phoneticPr fontId="1" type="noConversion"/>
  </si>
  <si>
    <t>20년 결산액(B)</t>
    <phoneticPr fontId="1" type="noConversion"/>
  </si>
  <si>
    <t>증감                  
(A)-(B)</t>
    <phoneticPr fontId="1" type="noConversion"/>
  </si>
  <si>
    <t>총계</t>
    <phoneticPr fontId="1" type="noConversion"/>
  </si>
  <si>
    <t>입소자부담금수입</t>
    <phoneticPr fontId="1" type="noConversion"/>
  </si>
  <si>
    <t>사무비</t>
    <phoneticPr fontId="1" type="noConversion"/>
  </si>
  <si>
    <t>입소비용수입</t>
    <phoneticPr fontId="1" type="noConversion"/>
  </si>
  <si>
    <t>인건비</t>
    <phoneticPr fontId="1" type="noConversion"/>
  </si>
  <si>
    <t>본인부담금수입</t>
    <phoneticPr fontId="1" type="noConversion"/>
  </si>
  <si>
    <t>급여</t>
    <phoneticPr fontId="1" type="noConversion"/>
  </si>
  <si>
    <t>식재료비수입</t>
    <phoneticPr fontId="1" type="noConversion"/>
  </si>
  <si>
    <t>각종수당</t>
    <phoneticPr fontId="1" type="noConversion"/>
  </si>
  <si>
    <t>기타비급여수입</t>
    <phoneticPr fontId="1" type="noConversion"/>
  </si>
  <si>
    <t>퇴직금및퇴직적립금</t>
    <phoneticPr fontId="1" type="noConversion"/>
  </si>
  <si>
    <t>보조금수입</t>
    <phoneticPr fontId="1" type="noConversion"/>
  </si>
  <si>
    <t>사회보험부담금</t>
    <phoneticPr fontId="1" type="noConversion"/>
  </si>
  <si>
    <t>업무추진비</t>
    <phoneticPr fontId="1" type="noConversion"/>
  </si>
  <si>
    <t>국고보조금</t>
    <phoneticPr fontId="1" type="noConversion"/>
  </si>
  <si>
    <t xml:space="preserve"> </t>
    <phoneticPr fontId="1" type="noConversion"/>
  </si>
  <si>
    <t>기관운영비</t>
    <phoneticPr fontId="1" type="noConversion"/>
  </si>
  <si>
    <t>후원금수입</t>
    <phoneticPr fontId="1" type="noConversion"/>
  </si>
  <si>
    <t>회의비</t>
    <phoneticPr fontId="1" type="noConversion"/>
  </si>
  <si>
    <t>운영비</t>
    <phoneticPr fontId="1" type="noConversion"/>
  </si>
  <si>
    <t>지정후원금</t>
    <phoneticPr fontId="1" type="noConversion"/>
  </si>
  <si>
    <t>여비</t>
    <phoneticPr fontId="1" type="noConversion"/>
  </si>
  <si>
    <t>비지정후원금</t>
    <phoneticPr fontId="1" type="noConversion"/>
  </si>
  <si>
    <t>수용비및수수료</t>
    <phoneticPr fontId="1" type="noConversion"/>
  </si>
  <si>
    <t>요양급여수입</t>
    <phoneticPr fontId="1" type="noConversion"/>
  </si>
  <si>
    <t>공공요금및각종세금과공과금</t>
    <phoneticPr fontId="1" type="noConversion"/>
  </si>
  <si>
    <t>차량비</t>
    <phoneticPr fontId="1" type="noConversion"/>
  </si>
  <si>
    <t>장기요양급여수입</t>
    <phoneticPr fontId="1" type="noConversion"/>
  </si>
  <si>
    <t>기타운영비</t>
    <phoneticPr fontId="1" type="noConversion"/>
  </si>
  <si>
    <t>가산금수입</t>
    <phoneticPr fontId="1" type="noConversion"/>
  </si>
  <si>
    <t>재산조성비</t>
    <phoneticPr fontId="1" type="noConversion"/>
  </si>
  <si>
    <t>이월금</t>
    <phoneticPr fontId="1" type="noConversion"/>
  </si>
  <si>
    <t>시설비</t>
    <phoneticPr fontId="1" type="noConversion"/>
  </si>
  <si>
    <t>이월금</t>
    <phoneticPr fontId="1" type="noConversion"/>
  </si>
  <si>
    <t>전년도이월금</t>
    <phoneticPr fontId="1" type="noConversion"/>
  </si>
  <si>
    <t>자산취득비</t>
    <phoneticPr fontId="1" type="noConversion"/>
  </si>
  <si>
    <t>전년도이월금(후원금)</t>
    <phoneticPr fontId="1" type="noConversion"/>
  </si>
  <si>
    <t>시설장비유지비</t>
    <phoneticPr fontId="1" type="noConversion"/>
  </si>
  <si>
    <t>전년도이월금(식재료)</t>
    <phoneticPr fontId="1" type="noConversion"/>
  </si>
  <si>
    <t>사업비</t>
    <phoneticPr fontId="1" type="noConversion"/>
  </si>
  <si>
    <t>잡수입</t>
    <phoneticPr fontId="1" type="noConversion"/>
  </si>
  <si>
    <t>운영비</t>
    <phoneticPr fontId="1" type="noConversion"/>
  </si>
  <si>
    <t>생계비</t>
    <phoneticPr fontId="1" type="noConversion"/>
  </si>
  <si>
    <t>기타예금이자수입</t>
    <phoneticPr fontId="1" type="noConversion"/>
  </si>
  <si>
    <t>수용기관경비</t>
    <phoneticPr fontId="1" type="noConversion"/>
  </si>
  <si>
    <t>직원식재료수입</t>
    <phoneticPr fontId="1" type="noConversion"/>
  </si>
  <si>
    <t>의료비</t>
    <phoneticPr fontId="1" type="noConversion"/>
  </si>
  <si>
    <t>기타잡수입</t>
    <phoneticPr fontId="1" type="noConversion"/>
  </si>
  <si>
    <t>장의비</t>
    <phoneticPr fontId="1" type="noConversion"/>
  </si>
  <si>
    <t>특별회계</t>
    <phoneticPr fontId="1" type="noConversion"/>
  </si>
  <si>
    <t>운영충당적립금및환경개선준비금</t>
    <phoneticPr fontId="1" type="noConversion"/>
  </si>
  <si>
    <t>프로그램사업비</t>
    <phoneticPr fontId="1" type="noConversion"/>
  </si>
  <si>
    <t>운영충당적립금</t>
    <phoneticPr fontId="1" type="noConversion"/>
  </si>
  <si>
    <t>전출금</t>
    <phoneticPr fontId="1" type="noConversion"/>
  </si>
  <si>
    <t>환경개선준비금</t>
    <phoneticPr fontId="1" type="noConversion"/>
  </si>
  <si>
    <t>이하여백</t>
    <phoneticPr fontId="1" type="noConversion"/>
  </si>
  <si>
    <t>법인회계전출금</t>
    <phoneticPr fontId="1" type="noConversion"/>
  </si>
  <si>
    <t>잡지출</t>
    <phoneticPr fontId="1" type="noConversion"/>
  </si>
  <si>
    <t>예비비및기타</t>
    <phoneticPr fontId="1" type="noConversion"/>
  </si>
  <si>
    <t>예비비</t>
    <phoneticPr fontId="1" type="noConversion"/>
  </si>
  <si>
    <t>반환금</t>
    <phoneticPr fontId="1" type="noConversion"/>
  </si>
  <si>
    <t>적립금</t>
    <phoneticPr fontId="1" type="noConversion"/>
  </si>
  <si>
    <t>황경개선준비금</t>
    <phoneticPr fontId="1" type="noConversion"/>
  </si>
  <si>
    <t>운영충당적립금및환경개선준비금지출</t>
    <phoneticPr fontId="1" type="noConversion"/>
  </si>
  <si>
    <t>차기이월금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</si>
</sst>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0.0%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color rgb="FF000000"/>
      <name val="굴림체"/>
      <family val="3"/>
      <charset val="129"/>
    </font>
    <font>
      <b/>
      <sz val="8"/>
      <name val="굴림체"/>
      <family val="3"/>
      <charset val="129"/>
    </font>
    <font>
      <sz val="9"/>
      <name val="굴림체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11"/>
      <color theme="1"/>
      <name val="08서울남산체 M"/>
      <family val="1"/>
      <charset val="129"/>
    </font>
    <font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3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/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3" fontId="2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3" fontId="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0" fontId="2" fillId="0" borderId="3" xfId="0" applyFont="1" applyFill="1" applyBorder="1" applyAlignment="1" applyProtection="1">
      <alignment horizontal="right" vertical="center" wrapText="1" indent="1"/>
      <protection locked="0"/>
    </xf>
    <xf numFmtId="176" fontId="6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77" fontId="0" fillId="0" borderId="0" xfId="0" applyNumberFormat="1" applyProtection="1">
      <alignment vertical="center"/>
      <protection locked="0"/>
    </xf>
    <xf numFmtId="177" fontId="3" fillId="0" borderId="3" xfId="0" applyNumberFormat="1" applyFont="1" applyBorder="1" applyAlignment="1" applyProtection="1">
      <alignment horizontal="center" vertical="center" wrapText="1"/>
      <protection locked="0"/>
    </xf>
    <xf numFmtId="177" fontId="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77" fontId="6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76" fontId="6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7" fontId="3" fillId="0" borderId="17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6" xfId="0" applyFont="1" applyFill="1" applyBorder="1" applyAlignment="1" applyProtection="1">
      <alignment horizontal="center" vertical="center" wrapText="1"/>
      <protection locked="0"/>
    </xf>
    <xf numFmtId="3" fontId="2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76" fontId="6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77" fontId="8" fillId="0" borderId="28" xfId="0" applyNumberFormat="1" applyFont="1" applyBorder="1" applyProtection="1">
      <alignment vertical="center"/>
      <protection locked="0"/>
    </xf>
    <xf numFmtId="177" fontId="9" fillId="0" borderId="17" xfId="0" applyNumberFormat="1" applyFont="1" applyBorder="1" applyProtection="1">
      <alignment vertical="center"/>
      <protection locked="0"/>
    </xf>
    <xf numFmtId="177" fontId="9" fillId="0" borderId="27" xfId="0" applyNumberFormat="1" applyFont="1" applyBorder="1" applyProtection="1">
      <alignment vertical="center"/>
      <protection locked="0"/>
    </xf>
    <xf numFmtId="0" fontId="2" fillId="0" borderId="29" xfId="0" applyFont="1" applyFill="1" applyBorder="1" applyAlignment="1" applyProtection="1">
      <alignment horizontal="center" vertical="center" wrapText="1"/>
      <protection locked="0"/>
    </xf>
    <xf numFmtId="0" fontId="2" fillId="0" borderId="30" xfId="0" applyFont="1" applyFill="1" applyBorder="1" applyAlignment="1" applyProtection="1">
      <alignment horizontal="center" vertical="center" wrapText="1"/>
      <protection locked="0"/>
    </xf>
    <xf numFmtId="3" fontId="2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3" fontId="2" fillId="0" borderId="31" xfId="0" applyNumberFormat="1" applyFont="1" applyFill="1" applyBorder="1" applyAlignment="1" applyProtection="1">
      <alignment horizontal="right" vertical="center" wrapText="1" indent="1"/>
      <protection locked="0"/>
    </xf>
    <xf numFmtId="177" fontId="2" fillId="0" borderId="31" xfId="0" applyNumberFormat="1" applyFont="1" applyFill="1" applyBorder="1" applyAlignment="1" applyProtection="1">
      <alignment horizontal="right" vertical="center" wrapText="1" indent="1"/>
      <protection locked="0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4" fillId="2" borderId="32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41" fontId="14" fillId="2" borderId="36" xfId="1" applyFont="1" applyFill="1" applyBorder="1">
      <alignment vertical="center"/>
    </xf>
    <xf numFmtId="41" fontId="14" fillId="2" borderId="37" xfId="1" applyFont="1" applyFill="1" applyBorder="1">
      <alignment vertical="center"/>
    </xf>
    <xf numFmtId="41" fontId="14" fillId="0" borderId="39" xfId="1" applyFont="1" applyBorder="1">
      <alignment vertical="center"/>
    </xf>
    <xf numFmtId="41" fontId="14" fillId="0" borderId="40" xfId="1" applyFont="1" applyBorder="1">
      <alignment vertical="center"/>
    </xf>
    <xf numFmtId="0" fontId="14" fillId="0" borderId="38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14" fillId="0" borderId="41" xfId="0" applyFont="1" applyBorder="1" applyAlignment="1">
      <alignment horizontal="left" vertical="center"/>
    </xf>
    <xf numFmtId="41" fontId="14" fillId="0" borderId="42" xfId="1" applyFont="1" applyBorder="1">
      <alignment vertical="center"/>
    </xf>
    <xf numFmtId="0" fontId="14" fillId="0" borderId="41" xfId="0" applyFont="1" applyBorder="1" applyAlignment="1">
      <alignment vertical="center"/>
    </xf>
    <xf numFmtId="0" fontId="14" fillId="0" borderId="42" xfId="0" applyFont="1" applyBorder="1" applyAlignment="1">
      <alignment vertical="center"/>
    </xf>
    <xf numFmtId="0" fontId="14" fillId="0" borderId="42" xfId="0" applyFont="1" applyBorder="1" applyAlignment="1">
      <alignment horizontal="left" vertical="center"/>
    </xf>
    <xf numFmtId="0" fontId="15" fillId="0" borderId="42" xfId="0" applyFont="1" applyBorder="1" applyAlignment="1">
      <alignment horizontal="left" vertical="center"/>
    </xf>
    <xf numFmtId="41" fontId="15" fillId="0" borderId="42" xfId="1" applyFont="1" applyBorder="1">
      <alignment vertical="center"/>
    </xf>
    <xf numFmtId="0" fontId="15" fillId="0" borderId="42" xfId="0" applyFont="1" applyBorder="1" applyAlignment="1">
      <alignment vertical="center"/>
    </xf>
    <xf numFmtId="41" fontId="15" fillId="0" borderId="40" xfId="1" applyFont="1" applyBorder="1">
      <alignment vertical="center"/>
    </xf>
    <xf numFmtId="0" fontId="15" fillId="0" borderId="42" xfId="0" applyFont="1" applyBorder="1">
      <alignment vertical="center"/>
    </xf>
    <xf numFmtId="0" fontId="15" fillId="0" borderId="41" xfId="0" applyFont="1" applyBorder="1" applyAlignment="1">
      <alignment horizontal="left" vertical="center"/>
    </xf>
    <xf numFmtId="0" fontId="15" fillId="0" borderId="41" xfId="0" applyFont="1" applyBorder="1">
      <alignment vertical="center"/>
    </xf>
    <xf numFmtId="0" fontId="15" fillId="0" borderId="42" xfId="0" applyFont="1" applyFill="1" applyBorder="1" applyAlignment="1">
      <alignment horizontal="left" vertical="center"/>
    </xf>
    <xf numFmtId="41" fontId="15" fillId="0" borderId="42" xfId="1" applyFont="1" applyBorder="1" applyAlignment="1">
      <alignment vertical="center"/>
    </xf>
    <xf numFmtId="0" fontId="14" fillId="0" borderId="42" xfId="0" applyFont="1" applyBorder="1">
      <alignment vertical="center"/>
    </xf>
    <xf numFmtId="41" fontId="14" fillId="0" borderId="42" xfId="1" applyFont="1" applyBorder="1" applyAlignment="1">
      <alignment vertical="center"/>
    </xf>
    <xf numFmtId="0" fontId="14" fillId="0" borderId="43" xfId="0" applyFont="1" applyBorder="1" applyAlignment="1">
      <alignment horizontal="left" vertical="center"/>
    </xf>
    <xf numFmtId="0" fontId="14" fillId="0" borderId="44" xfId="0" applyFont="1" applyBorder="1" applyAlignment="1">
      <alignment horizontal="left" vertical="center"/>
    </xf>
    <xf numFmtId="0" fontId="14" fillId="0" borderId="45" xfId="0" applyFont="1" applyBorder="1" applyAlignment="1">
      <alignment horizontal="left" vertical="center"/>
    </xf>
    <xf numFmtId="0" fontId="15" fillId="0" borderId="46" xfId="0" applyFont="1" applyBorder="1">
      <alignment vertical="center"/>
    </xf>
    <xf numFmtId="0" fontId="14" fillId="0" borderId="47" xfId="0" applyFont="1" applyBorder="1">
      <alignment vertical="center"/>
    </xf>
    <xf numFmtId="0" fontId="15" fillId="0" borderId="47" xfId="0" applyFont="1" applyBorder="1">
      <alignment vertical="center"/>
    </xf>
    <xf numFmtId="41" fontId="15" fillId="0" borderId="47" xfId="1" applyFont="1" applyBorder="1">
      <alignment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center"/>
    </xf>
    <xf numFmtId="41" fontId="15" fillId="0" borderId="47" xfId="1" applyFont="1" applyBorder="1" applyAlignment="1">
      <alignment horizontal="center" vertical="center"/>
    </xf>
    <xf numFmtId="0" fontId="15" fillId="0" borderId="45" xfId="0" applyFont="1" applyBorder="1">
      <alignment vertical="center"/>
    </xf>
    <xf numFmtId="0" fontId="14" fillId="0" borderId="41" xfId="0" applyFont="1" applyBorder="1">
      <alignment vertical="center"/>
    </xf>
    <xf numFmtId="0" fontId="15" fillId="0" borderId="46" xfId="0" applyFont="1" applyBorder="1" applyAlignment="1">
      <alignment horizontal="left" vertical="center"/>
    </xf>
    <xf numFmtId="41" fontId="14" fillId="0" borderId="57" xfId="1" applyFont="1" applyBorder="1">
      <alignment vertical="center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22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4" fillId="0" borderId="41" xfId="0" applyFont="1" applyBorder="1" applyAlignment="1">
      <alignment horizontal="left" vertical="center"/>
    </xf>
    <xf numFmtId="0" fontId="14" fillId="0" borderId="42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4" fillId="0" borderId="38" xfId="0" applyFont="1" applyBorder="1" applyAlignment="1">
      <alignment horizontal="left" vertical="center"/>
    </xf>
    <xf numFmtId="0" fontId="14" fillId="0" borderId="39" xfId="0" applyFont="1" applyBorder="1" applyAlignment="1">
      <alignment horizontal="left"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4" fillId="0" borderId="42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0" borderId="5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41" fontId="14" fillId="0" borderId="57" xfId="0" applyNumberFormat="1" applyFont="1" applyBorder="1" applyAlignment="1">
      <alignment horizontal="center" vertical="center"/>
    </xf>
    <xf numFmtId="41" fontId="14" fillId="0" borderId="5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6"/>
  <sheetViews>
    <sheetView zoomScaleNormal="100" workbookViewId="0">
      <selection activeCell="E12" sqref="E12"/>
    </sheetView>
  </sheetViews>
  <sheetFormatPr defaultRowHeight="16.5"/>
  <cols>
    <col min="1" max="1" width="3.125" style="1" customWidth="1"/>
    <col min="2" max="2" width="12.625" style="1" customWidth="1"/>
    <col min="3" max="3" width="15.125" style="1" customWidth="1"/>
    <col min="4" max="4" width="15.375" style="1" customWidth="1"/>
    <col min="5" max="5" width="15.5" style="1" customWidth="1"/>
    <col min="6" max="6" width="13.875" style="1" customWidth="1"/>
    <col min="7" max="7" width="7.75" style="11" customWidth="1"/>
    <col min="8" max="8" width="12.625" style="1" customWidth="1"/>
    <col min="9" max="9" width="15.125" style="1" customWidth="1"/>
    <col min="10" max="10" width="15.5" style="1" customWidth="1"/>
    <col min="11" max="11" width="15.625" style="1" customWidth="1"/>
    <col min="12" max="12" width="13.625" style="1" customWidth="1"/>
    <col min="13" max="13" width="7.125" style="11" customWidth="1"/>
    <col min="14" max="16384" width="9" style="1"/>
  </cols>
  <sheetData>
    <row r="1" spans="1:13" ht="26.25">
      <c r="A1" s="82" t="s">
        <v>26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3" ht="17.25" thickBot="1"/>
    <row r="3" spans="1:13" ht="24.95" customHeight="1">
      <c r="A3" s="84" t="s">
        <v>0</v>
      </c>
      <c r="B3" s="86" t="s">
        <v>1</v>
      </c>
      <c r="C3" s="87"/>
      <c r="D3" s="87"/>
      <c r="E3" s="87"/>
      <c r="F3" s="87"/>
      <c r="G3" s="88"/>
      <c r="H3" s="89" t="s">
        <v>2</v>
      </c>
      <c r="I3" s="89"/>
      <c r="J3" s="89"/>
      <c r="K3" s="89"/>
      <c r="L3" s="89"/>
      <c r="M3" s="90"/>
    </row>
    <row r="4" spans="1:13" ht="24.95" customHeight="1">
      <c r="A4" s="85"/>
      <c r="B4" s="2" t="s">
        <v>3</v>
      </c>
      <c r="C4" s="2" t="s">
        <v>4</v>
      </c>
      <c r="D4" s="2" t="s">
        <v>31</v>
      </c>
      <c r="E4" s="2" t="s">
        <v>29</v>
      </c>
      <c r="F4" s="2" t="s">
        <v>30</v>
      </c>
      <c r="G4" s="12" t="s">
        <v>33</v>
      </c>
      <c r="H4" s="16" t="s">
        <v>3</v>
      </c>
      <c r="I4" s="16" t="s">
        <v>4</v>
      </c>
      <c r="J4" s="16" t="s">
        <v>31</v>
      </c>
      <c r="K4" s="16" t="s">
        <v>29</v>
      </c>
      <c r="L4" s="16" t="s">
        <v>30</v>
      </c>
      <c r="M4" s="17" t="s">
        <v>33</v>
      </c>
    </row>
    <row r="5" spans="1:13" ht="24.95" customHeight="1">
      <c r="A5" s="3">
        <v>1</v>
      </c>
      <c r="B5" s="4" t="s">
        <v>23</v>
      </c>
      <c r="C5" s="4" t="s">
        <v>5</v>
      </c>
      <c r="D5" s="7">
        <v>785970030</v>
      </c>
      <c r="E5" s="7">
        <v>791224558</v>
      </c>
      <c r="F5" s="7">
        <f>D5-E5</f>
        <v>-5254528</v>
      </c>
      <c r="G5" s="13">
        <f>E5/D5</f>
        <v>1.0066854050401897</v>
      </c>
      <c r="H5" s="83" t="s">
        <v>6</v>
      </c>
      <c r="I5" s="4" t="s">
        <v>7</v>
      </c>
      <c r="J5" s="7">
        <v>3258454140</v>
      </c>
      <c r="K5" s="7">
        <v>3158715520</v>
      </c>
      <c r="L5" s="7">
        <f>J5-K5</f>
        <v>99738620</v>
      </c>
      <c r="M5" s="24">
        <f>K5/J5</f>
        <v>0.96939081671408767</v>
      </c>
    </row>
    <row r="6" spans="1:13" ht="24.95" customHeight="1">
      <c r="A6" s="5">
        <v>2</v>
      </c>
      <c r="B6" s="6" t="s">
        <v>8</v>
      </c>
      <c r="C6" s="6" t="s">
        <v>8</v>
      </c>
      <c r="D6" s="8">
        <v>256205000</v>
      </c>
      <c r="E6" s="8">
        <v>224791290</v>
      </c>
      <c r="F6" s="7">
        <f t="shared" ref="F6:F12" si="0">D6-E6</f>
        <v>31413710</v>
      </c>
      <c r="G6" s="13">
        <f t="shared" ref="G6:G12" si="1">E6/D6</f>
        <v>0.87738838039850897</v>
      </c>
      <c r="H6" s="83"/>
      <c r="I6" s="4" t="s">
        <v>9</v>
      </c>
      <c r="J6" s="7">
        <v>4800000</v>
      </c>
      <c r="K6" s="7">
        <v>1369800</v>
      </c>
      <c r="L6" s="7">
        <f t="shared" ref="L6:L15" si="2">J6-K6</f>
        <v>3430200</v>
      </c>
      <c r="M6" s="24">
        <f t="shared" ref="M6:M15" si="3">K6/J6</f>
        <v>0.28537499999999999</v>
      </c>
    </row>
    <row r="7" spans="1:13" ht="24.95" customHeight="1">
      <c r="A7" s="5">
        <v>3</v>
      </c>
      <c r="B7" s="6" t="s">
        <v>10</v>
      </c>
      <c r="C7" s="6" t="s">
        <v>10</v>
      </c>
      <c r="D7" s="8">
        <v>25200000</v>
      </c>
      <c r="E7" s="8">
        <v>15385700</v>
      </c>
      <c r="F7" s="7">
        <f t="shared" si="0"/>
        <v>9814300</v>
      </c>
      <c r="G7" s="13">
        <f t="shared" si="1"/>
        <v>0.61054365079365081</v>
      </c>
      <c r="H7" s="83"/>
      <c r="I7" s="4" t="s">
        <v>11</v>
      </c>
      <c r="J7" s="7">
        <v>330940000</v>
      </c>
      <c r="K7" s="7">
        <v>303984633</v>
      </c>
      <c r="L7" s="7">
        <f t="shared" si="2"/>
        <v>26955367</v>
      </c>
      <c r="M7" s="24">
        <f t="shared" si="3"/>
        <v>0.91854908140448421</v>
      </c>
    </row>
    <row r="8" spans="1:13" ht="24.95" customHeight="1">
      <c r="A8" s="5">
        <v>4</v>
      </c>
      <c r="B8" s="6" t="s">
        <v>12</v>
      </c>
      <c r="C8" s="6" t="s">
        <v>12</v>
      </c>
      <c r="D8" s="8">
        <v>3710889660</v>
      </c>
      <c r="E8" s="8">
        <v>3510767680</v>
      </c>
      <c r="F8" s="7">
        <f t="shared" si="0"/>
        <v>200121980</v>
      </c>
      <c r="G8" s="13">
        <f t="shared" si="1"/>
        <v>0.94607169753465536</v>
      </c>
      <c r="H8" s="18" t="s">
        <v>32</v>
      </c>
      <c r="I8" s="4" t="s">
        <v>13</v>
      </c>
      <c r="J8" s="7">
        <v>68380000</v>
      </c>
      <c r="K8" s="7">
        <v>50524655</v>
      </c>
      <c r="L8" s="7">
        <f t="shared" si="2"/>
        <v>17855345</v>
      </c>
      <c r="M8" s="24">
        <f t="shared" si="3"/>
        <v>0.7388805937408599</v>
      </c>
    </row>
    <row r="9" spans="1:13" ht="24.95" customHeight="1">
      <c r="A9" s="5">
        <v>5</v>
      </c>
      <c r="B9" s="6" t="s">
        <v>14</v>
      </c>
      <c r="C9" s="6" t="s">
        <v>14</v>
      </c>
      <c r="D9" s="9">
        <v>0</v>
      </c>
      <c r="E9" s="9">
        <v>0</v>
      </c>
      <c r="F9" s="7">
        <f t="shared" si="0"/>
        <v>0</v>
      </c>
      <c r="G9" s="13">
        <v>0</v>
      </c>
      <c r="H9" s="83" t="s">
        <v>15</v>
      </c>
      <c r="I9" s="4" t="s">
        <v>11</v>
      </c>
      <c r="J9" s="7">
        <v>691829260</v>
      </c>
      <c r="K9" s="7">
        <v>648569269</v>
      </c>
      <c r="L9" s="7">
        <f t="shared" si="2"/>
        <v>43259991</v>
      </c>
      <c r="M9" s="24">
        <f t="shared" si="3"/>
        <v>0.93747013388823708</v>
      </c>
    </row>
    <row r="10" spans="1:13" ht="24.95" customHeight="1">
      <c r="A10" s="5">
        <v>6</v>
      </c>
      <c r="B10" s="6" t="s">
        <v>16</v>
      </c>
      <c r="C10" s="6" t="s">
        <v>16</v>
      </c>
      <c r="D10" s="8">
        <v>134650450</v>
      </c>
      <c r="E10" s="8">
        <v>134650407</v>
      </c>
      <c r="F10" s="7">
        <f t="shared" si="0"/>
        <v>43</v>
      </c>
      <c r="G10" s="13">
        <f t="shared" si="1"/>
        <v>0.99999968065461353</v>
      </c>
      <c r="H10" s="83"/>
      <c r="I10" s="4" t="s">
        <v>15</v>
      </c>
      <c r="J10" s="7">
        <v>6400000</v>
      </c>
      <c r="K10" s="7">
        <v>5594927</v>
      </c>
      <c r="L10" s="7">
        <f t="shared" si="2"/>
        <v>805073</v>
      </c>
      <c r="M10" s="24">
        <f t="shared" si="3"/>
        <v>0.87420734374999998</v>
      </c>
    </row>
    <row r="11" spans="1:13" ht="24.95" customHeight="1">
      <c r="A11" s="3">
        <v>7</v>
      </c>
      <c r="B11" s="4" t="s">
        <v>17</v>
      </c>
      <c r="C11" s="4" t="s">
        <v>17</v>
      </c>
      <c r="D11" s="7">
        <v>146460000</v>
      </c>
      <c r="E11" s="7">
        <v>141210158</v>
      </c>
      <c r="F11" s="7">
        <f t="shared" si="0"/>
        <v>5249842</v>
      </c>
      <c r="G11" s="13">
        <f t="shared" si="1"/>
        <v>0.96415511402430698</v>
      </c>
      <c r="H11" s="4" t="s">
        <v>18</v>
      </c>
      <c r="I11" s="4" t="s">
        <v>18</v>
      </c>
      <c r="J11" s="7">
        <v>660000000</v>
      </c>
      <c r="K11" s="7">
        <v>524572800</v>
      </c>
      <c r="L11" s="7">
        <f t="shared" si="2"/>
        <v>135427200</v>
      </c>
      <c r="M11" s="24">
        <f t="shared" si="3"/>
        <v>0.7948072727272727</v>
      </c>
    </row>
    <row r="12" spans="1:13" ht="24.95" customHeight="1">
      <c r="A12" s="26">
        <v>8</v>
      </c>
      <c r="B12" s="27" t="s">
        <v>24</v>
      </c>
      <c r="C12" s="27" t="s">
        <v>25</v>
      </c>
      <c r="D12" s="28">
        <v>79300000</v>
      </c>
      <c r="E12" s="28">
        <v>79271794</v>
      </c>
      <c r="F12" s="29">
        <f t="shared" si="0"/>
        <v>28206</v>
      </c>
      <c r="G12" s="30">
        <f t="shared" si="1"/>
        <v>0.99964431273644383</v>
      </c>
      <c r="H12" s="4" t="s">
        <v>19</v>
      </c>
      <c r="I12" s="4" t="s">
        <v>19</v>
      </c>
      <c r="J12" s="7">
        <v>11202790</v>
      </c>
      <c r="K12" s="7">
        <v>4662640</v>
      </c>
      <c r="L12" s="7">
        <f t="shared" si="2"/>
        <v>6540150</v>
      </c>
      <c r="M12" s="24">
        <f t="shared" si="3"/>
        <v>0.41620346360147786</v>
      </c>
    </row>
    <row r="13" spans="1:13" ht="24.95" customHeight="1">
      <c r="A13" s="91" t="s">
        <v>27</v>
      </c>
      <c r="B13" s="92"/>
      <c r="C13" s="92"/>
      <c r="D13" s="92"/>
      <c r="E13" s="92"/>
      <c r="F13" s="92"/>
      <c r="G13" s="93"/>
      <c r="H13" s="4" t="s">
        <v>20</v>
      </c>
      <c r="I13" s="4" t="s">
        <v>20</v>
      </c>
      <c r="J13" s="7">
        <v>3368950</v>
      </c>
      <c r="K13" s="7">
        <v>161975</v>
      </c>
      <c r="L13" s="7">
        <f t="shared" si="2"/>
        <v>3206975</v>
      </c>
      <c r="M13" s="24">
        <f t="shared" si="3"/>
        <v>4.8078778254352243E-2</v>
      </c>
    </row>
    <row r="14" spans="1:13" ht="24.95" customHeight="1">
      <c r="A14" s="91"/>
      <c r="B14" s="92"/>
      <c r="C14" s="92"/>
      <c r="D14" s="92"/>
      <c r="E14" s="92"/>
      <c r="F14" s="92"/>
      <c r="G14" s="93"/>
      <c r="H14" s="4" t="s">
        <v>21</v>
      </c>
      <c r="I14" s="19" t="s">
        <v>28</v>
      </c>
      <c r="J14" s="7">
        <f>24000000</f>
        <v>24000000</v>
      </c>
      <c r="K14" s="7">
        <f>24000000</f>
        <v>24000000</v>
      </c>
      <c r="L14" s="7">
        <f t="shared" si="2"/>
        <v>0</v>
      </c>
      <c r="M14" s="24">
        <f t="shared" si="3"/>
        <v>1</v>
      </c>
    </row>
    <row r="15" spans="1:13" ht="24.95" customHeight="1" thickBot="1">
      <c r="A15" s="94"/>
      <c r="B15" s="95"/>
      <c r="C15" s="95"/>
      <c r="D15" s="95"/>
      <c r="E15" s="95"/>
      <c r="F15" s="95"/>
      <c r="G15" s="96"/>
      <c r="H15" s="20" t="s">
        <v>24</v>
      </c>
      <c r="I15" s="20" t="s">
        <v>25</v>
      </c>
      <c r="J15" s="21">
        <v>79300000</v>
      </c>
      <c r="K15" s="21">
        <v>50991570</v>
      </c>
      <c r="L15" s="21">
        <f t="shared" si="2"/>
        <v>28308430</v>
      </c>
      <c r="M15" s="25">
        <f t="shared" si="3"/>
        <v>0.6430210592686002</v>
      </c>
    </row>
    <row r="16" spans="1:13" ht="24.95" customHeight="1" thickTop="1" thickBot="1">
      <c r="A16" s="77" t="s">
        <v>22</v>
      </c>
      <c r="B16" s="78"/>
      <c r="C16" s="79"/>
      <c r="D16" s="10">
        <f>SUM(D5:D12)</f>
        <v>5138675140</v>
      </c>
      <c r="E16" s="10">
        <f t="shared" ref="E16:F16" si="4">SUM(E5:E12)</f>
        <v>4897301587</v>
      </c>
      <c r="F16" s="10">
        <f t="shared" si="4"/>
        <v>241373553</v>
      </c>
      <c r="G16" s="14">
        <f>E16/D16</f>
        <v>0.95302805753936026</v>
      </c>
      <c r="H16" s="80" t="s">
        <v>22</v>
      </c>
      <c r="I16" s="81"/>
      <c r="J16" s="15">
        <f>SUM(J5:J15)</f>
        <v>5138675140</v>
      </c>
      <c r="K16" s="15">
        <f t="shared" ref="K16:L16" si="5">SUM(K5:K15)</f>
        <v>4773147789</v>
      </c>
      <c r="L16" s="22">
        <f t="shared" si="5"/>
        <v>365527351</v>
      </c>
      <c r="M16" s="23">
        <f>K16/J16</f>
        <v>0.92886739460241496</v>
      </c>
    </row>
  </sheetData>
  <mergeCells count="9">
    <mergeCell ref="A16:C16"/>
    <mergeCell ref="H16:I16"/>
    <mergeCell ref="A1:L1"/>
    <mergeCell ref="H5:H7"/>
    <mergeCell ref="H9:H10"/>
    <mergeCell ref="A3:A4"/>
    <mergeCell ref="B3:G3"/>
    <mergeCell ref="H3:M3"/>
    <mergeCell ref="A13:G15"/>
  </mergeCells>
  <phoneticPr fontId="1" type="noConversion"/>
  <pageMargins left="0" right="0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51"/>
  <sheetViews>
    <sheetView tabSelected="1" workbookViewId="0">
      <selection activeCell="L5" sqref="L5"/>
    </sheetView>
  </sheetViews>
  <sheetFormatPr defaultRowHeight="13.5"/>
  <cols>
    <col min="1" max="2" width="3.625" style="31" customWidth="1"/>
    <col min="3" max="3" width="13.875" style="31" bestFit="1" customWidth="1"/>
    <col min="4" max="6" width="16.625" style="31" customWidth="1"/>
    <col min="7" max="8" width="3.625" style="31" customWidth="1"/>
    <col min="9" max="9" width="15.5" style="31" bestFit="1" customWidth="1"/>
    <col min="10" max="12" width="16.625" style="31" customWidth="1"/>
    <col min="13" max="16384" width="9" style="31"/>
  </cols>
  <sheetData>
    <row r="1" spans="1:12" ht="25.5">
      <c r="A1" s="99" t="s">
        <v>34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2" ht="15" customHeight="1" thickBot="1">
      <c r="A2" s="32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4" t="s">
        <v>36</v>
      </c>
    </row>
    <row r="3" spans="1:12" ht="22.5">
      <c r="A3" s="35" t="s">
        <v>37</v>
      </c>
      <c r="B3" s="36" t="s">
        <v>38</v>
      </c>
      <c r="C3" s="36" t="s">
        <v>39</v>
      </c>
      <c r="D3" s="37" t="s">
        <v>40</v>
      </c>
      <c r="E3" s="37" t="s">
        <v>41</v>
      </c>
      <c r="F3" s="38" t="s">
        <v>42</v>
      </c>
      <c r="G3" s="39" t="s">
        <v>37</v>
      </c>
      <c r="H3" s="37" t="s">
        <v>38</v>
      </c>
      <c r="I3" s="37" t="s">
        <v>39</v>
      </c>
      <c r="J3" s="37" t="s">
        <v>40</v>
      </c>
      <c r="K3" s="37" t="s">
        <v>41</v>
      </c>
      <c r="L3" s="38" t="s">
        <v>42</v>
      </c>
    </row>
    <row r="4" spans="1:12" ht="20.100000000000001" customHeight="1" thickBot="1">
      <c r="A4" s="100" t="s">
        <v>43</v>
      </c>
      <c r="B4" s="101"/>
      <c r="C4" s="101"/>
      <c r="D4" s="40">
        <f>D5+D10+D13+D17+D21+D26+D31</f>
        <v>5138675140</v>
      </c>
      <c r="E4" s="40">
        <f>SUM(E5+E10+E13+E17+E21+E26)+E31</f>
        <v>4897301587</v>
      </c>
      <c r="F4" s="41">
        <f>D4-E4</f>
        <v>241373553</v>
      </c>
      <c r="G4" s="100" t="s">
        <v>43</v>
      </c>
      <c r="H4" s="101"/>
      <c r="I4" s="101"/>
      <c r="J4" s="40">
        <f>+J5+J20+J25+J33+J36+J39+J43+J47</f>
        <v>5138675140</v>
      </c>
      <c r="K4" s="40">
        <f>+K5+K20+K25+K33+K36+K39+K43+K47</f>
        <v>4773147789</v>
      </c>
      <c r="L4" s="41">
        <f>J4-K4</f>
        <v>365527351</v>
      </c>
    </row>
    <row r="5" spans="1:12" ht="20.100000000000001" customHeight="1" thickTop="1">
      <c r="A5" s="102" t="s">
        <v>44</v>
      </c>
      <c r="B5" s="103"/>
      <c r="C5" s="103"/>
      <c r="D5" s="42">
        <f>SUM(D6)</f>
        <v>785970030</v>
      </c>
      <c r="E5" s="42">
        <f>SUM(E6)</f>
        <v>791224558</v>
      </c>
      <c r="F5" s="43">
        <f>D5-E5</f>
        <v>-5254528</v>
      </c>
      <c r="G5" s="44" t="s">
        <v>45</v>
      </c>
      <c r="H5" s="45"/>
      <c r="I5" s="45"/>
      <c r="J5" s="42">
        <f>+J6+J11+J14</f>
        <v>3594194140</v>
      </c>
      <c r="K5" s="42">
        <f>+K6+K11+K14</f>
        <v>3464069953</v>
      </c>
      <c r="L5" s="43">
        <f>J5-K5</f>
        <v>130124187</v>
      </c>
    </row>
    <row r="6" spans="1:12" ht="20.100000000000001" customHeight="1">
      <c r="A6" s="46"/>
      <c r="B6" s="98" t="s">
        <v>46</v>
      </c>
      <c r="C6" s="98"/>
      <c r="D6" s="47">
        <f>SUM(D7:D9)</f>
        <v>785970030</v>
      </c>
      <c r="E6" s="47">
        <f>SUM(E7:E9)</f>
        <v>791224558</v>
      </c>
      <c r="F6" s="43">
        <f t="shared" ref="F6:F34" si="0">D6-E6</f>
        <v>-5254528</v>
      </c>
      <c r="G6" s="48"/>
      <c r="H6" s="49" t="s">
        <v>47</v>
      </c>
      <c r="I6" s="49"/>
      <c r="J6" s="47">
        <f>SUM(J7:J10)</f>
        <v>3258454140</v>
      </c>
      <c r="K6" s="47">
        <f>SUM(K7:K10)</f>
        <v>3158715520</v>
      </c>
      <c r="L6" s="43">
        <f t="shared" ref="L6:L50" si="1">J6-K6</f>
        <v>99738620</v>
      </c>
    </row>
    <row r="7" spans="1:12" ht="20.100000000000001" customHeight="1">
      <c r="A7" s="46"/>
      <c r="B7" s="50"/>
      <c r="C7" s="51" t="s">
        <v>48</v>
      </c>
      <c r="D7" s="52">
        <v>408420030</v>
      </c>
      <c r="E7" s="52">
        <v>380891758</v>
      </c>
      <c r="F7" s="43">
        <f t="shared" si="0"/>
        <v>27528272</v>
      </c>
      <c r="G7" s="48"/>
      <c r="H7" s="49"/>
      <c r="I7" s="53" t="s">
        <v>49</v>
      </c>
      <c r="J7" s="52">
        <v>2181052467</v>
      </c>
      <c r="K7" s="52">
        <v>2181052467</v>
      </c>
      <c r="L7" s="54">
        <f t="shared" si="1"/>
        <v>0</v>
      </c>
    </row>
    <row r="8" spans="1:12" ht="20.100000000000001" customHeight="1">
      <c r="A8" s="46"/>
      <c r="B8" s="50"/>
      <c r="C8" s="51" t="s">
        <v>50</v>
      </c>
      <c r="D8" s="52">
        <v>317550000</v>
      </c>
      <c r="E8" s="52">
        <v>340466670</v>
      </c>
      <c r="F8" s="43">
        <f t="shared" si="0"/>
        <v>-22916670</v>
      </c>
      <c r="G8" s="48"/>
      <c r="H8" s="49"/>
      <c r="I8" s="55" t="s">
        <v>51</v>
      </c>
      <c r="J8" s="52">
        <v>601831833</v>
      </c>
      <c r="K8" s="52">
        <v>552095033</v>
      </c>
      <c r="L8" s="54">
        <f t="shared" si="1"/>
        <v>49736800</v>
      </c>
    </row>
    <row r="9" spans="1:12" ht="20.100000000000001" customHeight="1">
      <c r="A9" s="56"/>
      <c r="B9" s="51"/>
      <c r="C9" s="51" t="s">
        <v>52</v>
      </c>
      <c r="D9" s="52">
        <v>60000000</v>
      </c>
      <c r="E9" s="52">
        <v>69866130</v>
      </c>
      <c r="F9" s="43">
        <f t="shared" si="0"/>
        <v>-9866130</v>
      </c>
      <c r="G9" s="57"/>
      <c r="H9" s="53"/>
      <c r="I9" s="55" t="s">
        <v>53</v>
      </c>
      <c r="J9" s="52">
        <v>237748100</v>
      </c>
      <c r="K9" s="52">
        <v>215767740</v>
      </c>
      <c r="L9" s="54">
        <f t="shared" si="1"/>
        <v>21980360</v>
      </c>
    </row>
    <row r="10" spans="1:12" ht="20.100000000000001" customHeight="1">
      <c r="A10" s="97" t="s">
        <v>54</v>
      </c>
      <c r="B10" s="98"/>
      <c r="C10" s="98"/>
      <c r="D10" s="47">
        <f>SUM(D11)</f>
        <v>256205000</v>
      </c>
      <c r="E10" s="47">
        <f>SUM(E11)</f>
        <v>224791290</v>
      </c>
      <c r="F10" s="43">
        <f t="shared" si="0"/>
        <v>31413710</v>
      </c>
      <c r="G10" s="57"/>
      <c r="H10" s="55"/>
      <c r="I10" s="55" t="s">
        <v>55</v>
      </c>
      <c r="J10" s="52">
        <v>237821740</v>
      </c>
      <c r="K10" s="52">
        <v>209800280</v>
      </c>
      <c r="L10" s="54">
        <f t="shared" si="1"/>
        <v>28021460</v>
      </c>
    </row>
    <row r="11" spans="1:12" ht="20.100000000000001" customHeight="1">
      <c r="A11" s="46"/>
      <c r="B11" s="98" t="s">
        <v>54</v>
      </c>
      <c r="C11" s="98"/>
      <c r="D11" s="47">
        <f>SUM(D12:D12)</f>
        <v>256205000</v>
      </c>
      <c r="E11" s="47">
        <f>SUM(E12:E12)</f>
        <v>224791290</v>
      </c>
      <c r="F11" s="43">
        <f t="shared" si="0"/>
        <v>31413710</v>
      </c>
      <c r="G11" s="57"/>
      <c r="H11" s="49" t="s">
        <v>56</v>
      </c>
      <c r="I11" s="49"/>
      <c r="J11" s="47">
        <f>+J12+J13</f>
        <v>4800000</v>
      </c>
      <c r="K11" s="47">
        <f>+K12+K13</f>
        <v>1369800</v>
      </c>
      <c r="L11" s="43">
        <f t="shared" si="1"/>
        <v>3430200</v>
      </c>
    </row>
    <row r="12" spans="1:12" ht="20.100000000000001" customHeight="1">
      <c r="A12" s="56"/>
      <c r="B12" s="51"/>
      <c r="C12" s="58" t="s">
        <v>57</v>
      </c>
      <c r="D12" s="52">
        <v>256205000</v>
      </c>
      <c r="E12" s="52">
        <v>224791290</v>
      </c>
      <c r="F12" s="43">
        <f t="shared" si="0"/>
        <v>31413710</v>
      </c>
      <c r="G12" s="57"/>
      <c r="H12" s="51" t="s">
        <v>58</v>
      </c>
      <c r="I12" s="53" t="s">
        <v>59</v>
      </c>
      <c r="J12" s="59">
        <v>3600000</v>
      </c>
      <c r="K12" s="59">
        <v>1357400</v>
      </c>
      <c r="L12" s="54">
        <f t="shared" si="1"/>
        <v>2242600</v>
      </c>
    </row>
    <row r="13" spans="1:12" ht="20.100000000000001" customHeight="1">
      <c r="A13" s="97" t="s">
        <v>60</v>
      </c>
      <c r="B13" s="98"/>
      <c r="C13" s="98"/>
      <c r="D13" s="47">
        <f>SUM(D14)</f>
        <v>25200000</v>
      </c>
      <c r="E13" s="47">
        <f>SUM(E14)</f>
        <v>15385700</v>
      </c>
      <c r="F13" s="43">
        <f t="shared" si="0"/>
        <v>9814300</v>
      </c>
      <c r="G13" s="57"/>
      <c r="H13" s="55"/>
      <c r="I13" s="55" t="s">
        <v>61</v>
      </c>
      <c r="J13" s="52">
        <v>1200000</v>
      </c>
      <c r="K13" s="52">
        <v>12400</v>
      </c>
      <c r="L13" s="54">
        <f t="shared" si="1"/>
        <v>1187600</v>
      </c>
    </row>
    <row r="14" spans="1:12" ht="20.100000000000001" customHeight="1">
      <c r="A14" s="56"/>
      <c r="B14" s="98" t="s">
        <v>60</v>
      </c>
      <c r="C14" s="98"/>
      <c r="D14" s="47">
        <f>SUM(D15+D16)</f>
        <v>25200000</v>
      </c>
      <c r="E14" s="47">
        <f>SUM(E15+E16)</f>
        <v>15385700</v>
      </c>
      <c r="F14" s="43">
        <f t="shared" si="0"/>
        <v>9814300</v>
      </c>
      <c r="G14" s="57"/>
      <c r="H14" s="60" t="s">
        <v>62</v>
      </c>
      <c r="I14" s="49"/>
      <c r="J14" s="61">
        <f>SUM(J15:J19)</f>
        <v>330940000</v>
      </c>
      <c r="K14" s="61">
        <f>SUM(K15:K19)</f>
        <v>303984633</v>
      </c>
      <c r="L14" s="43">
        <f t="shared" si="1"/>
        <v>26955367</v>
      </c>
    </row>
    <row r="15" spans="1:12" ht="20.100000000000001" customHeight="1">
      <c r="A15" s="56"/>
      <c r="B15" s="51"/>
      <c r="C15" s="58" t="s">
        <v>63</v>
      </c>
      <c r="D15" s="52">
        <v>1200000</v>
      </c>
      <c r="E15" s="52">
        <v>0</v>
      </c>
      <c r="F15" s="43">
        <f t="shared" si="0"/>
        <v>1200000</v>
      </c>
      <c r="G15" s="57"/>
      <c r="H15" s="55"/>
      <c r="I15" s="55" t="s">
        <v>64</v>
      </c>
      <c r="J15" s="52">
        <v>1200000</v>
      </c>
      <c r="K15" s="52">
        <v>22500</v>
      </c>
      <c r="L15" s="54">
        <f t="shared" si="1"/>
        <v>1177500</v>
      </c>
    </row>
    <row r="16" spans="1:12" ht="20.100000000000001" customHeight="1">
      <c r="A16" s="56"/>
      <c r="B16" s="51"/>
      <c r="C16" s="58" t="s">
        <v>65</v>
      </c>
      <c r="D16" s="52">
        <v>24000000</v>
      </c>
      <c r="E16" s="52">
        <v>15385700</v>
      </c>
      <c r="F16" s="43">
        <f t="shared" si="0"/>
        <v>8614300</v>
      </c>
      <c r="G16" s="57"/>
      <c r="H16" s="55"/>
      <c r="I16" s="55" t="s">
        <v>66</v>
      </c>
      <c r="J16" s="52">
        <v>87000000</v>
      </c>
      <c r="K16" s="52">
        <v>76159625</v>
      </c>
      <c r="L16" s="54">
        <f t="shared" si="1"/>
        <v>10840375</v>
      </c>
    </row>
    <row r="17" spans="1:12" ht="20.100000000000001" customHeight="1">
      <c r="A17" s="97" t="s">
        <v>67</v>
      </c>
      <c r="B17" s="98"/>
      <c r="C17" s="98"/>
      <c r="D17" s="47">
        <f>SUM(D18)</f>
        <v>3710889660</v>
      </c>
      <c r="E17" s="47">
        <f>SUM(E18)</f>
        <v>3510767680</v>
      </c>
      <c r="F17" s="43">
        <f t="shared" si="0"/>
        <v>200121980</v>
      </c>
      <c r="G17" s="57"/>
      <c r="H17" s="55"/>
      <c r="I17" s="55" t="s">
        <v>68</v>
      </c>
      <c r="J17" s="52">
        <v>174040000</v>
      </c>
      <c r="K17" s="52">
        <v>163775779</v>
      </c>
      <c r="L17" s="54">
        <f t="shared" si="1"/>
        <v>10264221</v>
      </c>
    </row>
    <row r="18" spans="1:12" ht="20.100000000000001" customHeight="1">
      <c r="A18" s="56"/>
      <c r="B18" s="98" t="s">
        <v>67</v>
      </c>
      <c r="C18" s="98"/>
      <c r="D18" s="47">
        <f>SUM(D19:D20)</f>
        <v>3710889660</v>
      </c>
      <c r="E18" s="47">
        <f>SUM(E19:E20)</f>
        <v>3510767680</v>
      </c>
      <c r="F18" s="43">
        <f t="shared" si="0"/>
        <v>200121980</v>
      </c>
      <c r="G18" s="57"/>
      <c r="H18" s="55"/>
      <c r="I18" s="55" t="s">
        <v>69</v>
      </c>
      <c r="J18" s="52">
        <v>3000000</v>
      </c>
      <c r="K18" s="52">
        <v>397578</v>
      </c>
      <c r="L18" s="54">
        <f t="shared" si="1"/>
        <v>2602422</v>
      </c>
    </row>
    <row r="19" spans="1:12" ht="20.100000000000001" customHeight="1">
      <c r="A19" s="56"/>
      <c r="B19" s="50"/>
      <c r="C19" s="51" t="s">
        <v>70</v>
      </c>
      <c r="D19" s="52">
        <v>3303889660</v>
      </c>
      <c r="E19" s="52">
        <v>3102640860</v>
      </c>
      <c r="F19" s="43">
        <f t="shared" si="0"/>
        <v>201248800</v>
      </c>
      <c r="G19" s="57"/>
      <c r="H19" s="55"/>
      <c r="I19" s="55" t="s">
        <v>71</v>
      </c>
      <c r="J19" s="52">
        <v>65700000</v>
      </c>
      <c r="K19" s="52">
        <v>63629151</v>
      </c>
      <c r="L19" s="54">
        <f t="shared" si="1"/>
        <v>2070849</v>
      </c>
    </row>
    <row r="20" spans="1:12" ht="20.100000000000001" customHeight="1">
      <c r="A20" s="56"/>
      <c r="B20" s="51"/>
      <c r="C20" s="51" t="s">
        <v>72</v>
      </c>
      <c r="D20" s="52">
        <v>407000000</v>
      </c>
      <c r="E20" s="52">
        <v>408126820</v>
      </c>
      <c r="F20" s="43">
        <f t="shared" si="0"/>
        <v>-1126820</v>
      </c>
      <c r="G20" s="62" t="s">
        <v>73</v>
      </c>
      <c r="H20" s="63"/>
      <c r="I20" s="64"/>
      <c r="J20" s="47">
        <f>+J21</f>
        <v>68380000</v>
      </c>
      <c r="K20" s="47">
        <f>K21</f>
        <v>50524655</v>
      </c>
      <c r="L20" s="43">
        <f t="shared" si="1"/>
        <v>17855345</v>
      </c>
    </row>
    <row r="21" spans="1:12" ht="20.100000000000001" customHeight="1">
      <c r="A21" s="97" t="s">
        <v>74</v>
      </c>
      <c r="B21" s="98"/>
      <c r="C21" s="98"/>
      <c r="D21" s="47">
        <f>SUM(D22)</f>
        <v>134650450</v>
      </c>
      <c r="E21" s="47">
        <f>SUM(E22)</f>
        <v>134650407</v>
      </c>
      <c r="F21" s="43">
        <f t="shared" si="0"/>
        <v>43</v>
      </c>
      <c r="G21" s="57"/>
      <c r="H21" s="60" t="s">
        <v>75</v>
      </c>
      <c r="I21" s="60"/>
      <c r="J21" s="47">
        <f>SUM(J22:J24)</f>
        <v>68380000</v>
      </c>
      <c r="K21" s="47">
        <f>SUM(K22:K24)</f>
        <v>50524655</v>
      </c>
      <c r="L21" s="43">
        <f t="shared" si="1"/>
        <v>17855345</v>
      </c>
    </row>
    <row r="22" spans="1:12" ht="20.100000000000001" customHeight="1">
      <c r="A22" s="56"/>
      <c r="B22" s="98" t="s">
        <v>76</v>
      </c>
      <c r="C22" s="98"/>
      <c r="D22" s="47">
        <f>+D23+D24+D25</f>
        <v>134650450</v>
      </c>
      <c r="E22" s="47">
        <f>+E23+E24+E25</f>
        <v>134650407</v>
      </c>
      <c r="F22" s="43">
        <f t="shared" si="0"/>
        <v>43</v>
      </c>
      <c r="G22" s="65"/>
      <c r="H22" s="66"/>
      <c r="I22" s="67" t="s">
        <v>75</v>
      </c>
      <c r="J22" s="68">
        <v>7000000</v>
      </c>
      <c r="K22" s="68">
        <v>1067000</v>
      </c>
      <c r="L22" s="54">
        <f t="shared" si="1"/>
        <v>5933000</v>
      </c>
    </row>
    <row r="23" spans="1:12" ht="20.100000000000001" customHeight="1">
      <c r="A23" s="56"/>
      <c r="B23" s="50"/>
      <c r="C23" s="51" t="s">
        <v>77</v>
      </c>
      <c r="D23" s="52">
        <v>94461680</v>
      </c>
      <c r="E23" s="52">
        <v>94461656</v>
      </c>
      <c r="F23" s="43">
        <f t="shared" si="0"/>
        <v>24</v>
      </c>
      <c r="G23" s="69"/>
      <c r="H23" s="70"/>
      <c r="I23" s="71" t="s">
        <v>78</v>
      </c>
      <c r="J23" s="72">
        <v>19000000</v>
      </c>
      <c r="K23" s="72">
        <v>13060750</v>
      </c>
      <c r="L23" s="54">
        <f t="shared" si="1"/>
        <v>5939250</v>
      </c>
    </row>
    <row r="24" spans="1:12" ht="20.100000000000001" customHeight="1">
      <c r="A24" s="56"/>
      <c r="B24" s="51"/>
      <c r="C24" s="51" t="s">
        <v>79</v>
      </c>
      <c r="D24" s="52">
        <v>4601180</v>
      </c>
      <c r="E24" s="52">
        <v>4601172</v>
      </c>
      <c r="F24" s="43">
        <f t="shared" si="0"/>
        <v>8</v>
      </c>
      <c r="G24" s="48"/>
      <c r="H24" s="49"/>
      <c r="I24" s="53" t="s">
        <v>80</v>
      </c>
      <c r="J24" s="52">
        <v>42380000</v>
      </c>
      <c r="K24" s="52">
        <v>36396905</v>
      </c>
      <c r="L24" s="54">
        <f t="shared" si="1"/>
        <v>5983095</v>
      </c>
    </row>
    <row r="25" spans="1:12" ht="20.100000000000001" customHeight="1">
      <c r="A25" s="56"/>
      <c r="B25" s="51"/>
      <c r="C25" s="51" t="s">
        <v>81</v>
      </c>
      <c r="D25" s="52">
        <v>35587590</v>
      </c>
      <c r="E25" s="52">
        <v>35587579</v>
      </c>
      <c r="F25" s="43">
        <f t="shared" si="0"/>
        <v>11</v>
      </c>
      <c r="G25" s="62" t="s">
        <v>82</v>
      </c>
      <c r="H25" s="63"/>
      <c r="I25" s="64"/>
      <c r="J25" s="47">
        <f>+J26+J31</f>
        <v>698229260</v>
      </c>
      <c r="K25" s="47">
        <f>+K26+K31</f>
        <v>654164196</v>
      </c>
      <c r="L25" s="43">
        <f t="shared" si="1"/>
        <v>44065064</v>
      </c>
    </row>
    <row r="26" spans="1:12" ht="20.100000000000001" customHeight="1">
      <c r="A26" s="97" t="s">
        <v>83</v>
      </c>
      <c r="B26" s="98"/>
      <c r="C26" s="98"/>
      <c r="D26" s="47">
        <f>SUM(D27)</f>
        <v>146460000</v>
      </c>
      <c r="E26" s="47">
        <f>SUM(E27)</f>
        <v>141210158</v>
      </c>
      <c r="F26" s="43">
        <f t="shared" si="0"/>
        <v>5249842</v>
      </c>
      <c r="G26" s="48"/>
      <c r="H26" s="49" t="s">
        <v>84</v>
      </c>
      <c r="I26" s="49"/>
      <c r="J26" s="47">
        <f>SUM(J27:J30)</f>
        <v>691829260</v>
      </c>
      <c r="K26" s="47">
        <f>SUM(K27:K30)</f>
        <v>648569269</v>
      </c>
      <c r="L26" s="43">
        <f t="shared" si="1"/>
        <v>43259991</v>
      </c>
    </row>
    <row r="27" spans="1:12" ht="20.100000000000001" customHeight="1">
      <c r="A27" s="56"/>
      <c r="B27" s="98" t="s">
        <v>83</v>
      </c>
      <c r="C27" s="98"/>
      <c r="D27" s="47">
        <f>SUM(D28:D30)</f>
        <v>146460000</v>
      </c>
      <c r="E27" s="47">
        <f>SUM(E28:E30)</f>
        <v>141210158</v>
      </c>
      <c r="F27" s="43">
        <f t="shared" si="0"/>
        <v>5249842</v>
      </c>
      <c r="G27" s="73"/>
      <c r="H27" s="53"/>
      <c r="I27" s="53" t="s">
        <v>85</v>
      </c>
      <c r="J27" s="52">
        <v>536979260</v>
      </c>
      <c r="K27" s="52">
        <v>512615983</v>
      </c>
      <c r="L27" s="54">
        <f t="shared" si="1"/>
        <v>24363277</v>
      </c>
    </row>
    <row r="28" spans="1:12" ht="20.100000000000001" customHeight="1">
      <c r="A28" s="56"/>
      <c r="B28" s="51"/>
      <c r="C28" s="51" t="s">
        <v>86</v>
      </c>
      <c r="D28" s="52">
        <v>300000</v>
      </c>
      <c r="E28" s="52">
        <v>84950</v>
      </c>
      <c r="F28" s="43">
        <f t="shared" si="0"/>
        <v>215050</v>
      </c>
      <c r="G28" s="57"/>
      <c r="H28" s="53"/>
      <c r="I28" s="53" t="s">
        <v>87</v>
      </c>
      <c r="J28" s="52">
        <v>800000</v>
      </c>
      <c r="K28" s="52">
        <v>0</v>
      </c>
      <c r="L28" s="54">
        <f t="shared" si="1"/>
        <v>800000</v>
      </c>
    </row>
    <row r="29" spans="1:12" ht="20.100000000000001" customHeight="1">
      <c r="A29" s="56"/>
      <c r="B29" s="51"/>
      <c r="C29" s="51" t="s">
        <v>88</v>
      </c>
      <c r="D29" s="52">
        <v>59400000</v>
      </c>
      <c r="E29" s="52">
        <v>53792000</v>
      </c>
      <c r="F29" s="43">
        <f t="shared" si="0"/>
        <v>5608000</v>
      </c>
      <c r="G29" s="57"/>
      <c r="H29" s="53"/>
      <c r="I29" s="53" t="s">
        <v>89</v>
      </c>
      <c r="J29" s="52">
        <v>147650000</v>
      </c>
      <c r="K29" s="52">
        <v>131203286</v>
      </c>
      <c r="L29" s="54">
        <f t="shared" si="1"/>
        <v>16446714</v>
      </c>
    </row>
    <row r="30" spans="1:12" ht="20.100000000000001" customHeight="1">
      <c r="A30" s="56"/>
      <c r="B30" s="51"/>
      <c r="C30" s="51" t="s">
        <v>90</v>
      </c>
      <c r="D30" s="52">
        <v>86760000</v>
      </c>
      <c r="E30" s="52">
        <v>87333208</v>
      </c>
      <c r="F30" s="43">
        <f t="shared" si="0"/>
        <v>-573208</v>
      </c>
      <c r="G30" s="57"/>
      <c r="H30" s="53"/>
      <c r="I30" s="53" t="s">
        <v>91</v>
      </c>
      <c r="J30" s="52">
        <v>6400000</v>
      </c>
      <c r="K30" s="52">
        <v>4750000</v>
      </c>
      <c r="L30" s="54">
        <f t="shared" si="1"/>
        <v>1650000</v>
      </c>
    </row>
    <row r="31" spans="1:12" ht="20.100000000000001" customHeight="1">
      <c r="A31" s="97" t="s">
        <v>92</v>
      </c>
      <c r="B31" s="98"/>
      <c r="C31" s="98"/>
      <c r="D31" s="47">
        <f>SUM(D32)</f>
        <v>79300000</v>
      </c>
      <c r="E31" s="47">
        <f>SUM(E32)</f>
        <v>79271794</v>
      </c>
      <c r="F31" s="43">
        <f t="shared" si="0"/>
        <v>28206</v>
      </c>
      <c r="G31" s="57"/>
      <c r="H31" s="49" t="s">
        <v>82</v>
      </c>
      <c r="I31" s="49"/>
      <c r="J31" s="47">
        <f>J32</f>
        <v>6400000</v>
      </c>
      <c r="K31" s="47">
        <f>K32</f>
        <v>5594927</v>
      </c>
      <c r="L31" s="43">
        <f t="shared" si="1"/>
        <v>805073</v>
      </c>
    </row>
    <row r="32" spans="1:12" ht="24" customHeight="1">
      <c r="A32" s="56"/>
      <c r="B32" s="113" t="s">
        <v>93</v>
      </c>
      <c r="C32" s="113"/>
      <c r="D32" s="47">
        <f>SUM(D33:D35)</f>
        <v>79300000</v>
      </c>
      <c r="E32" s="47">
        <f>SUM(E33:E35)</f>
        <v>79271794</v>
      </c>
      <c r="F32" s="43">
        <f t="shared" si="0"/>
        <v>28206</v>
      </c>
      <c r="G32" s="57"/>
      <c r="H32" s="53"/>
      <c r="I32" s="53" t="s">
        <v>94</v>
      </c>
      <c r="J32" s="52">
        <v>6400000</v>
      </c>
      <c r="K32" s="52">
        <v>5594927</v>
      </c>
      <c r="L32" s="54">
        <f t="shared" si="1"/>
        <v>805073</v>
      </c>
    </row>
    <row r="33" spans="1:12" ht="20.100000000000001" customHeight="1">
      <c r="A33" s="56"/>
      <c r="B33" s="51"/>
      <c r="C33" s="51" t="s">
        <v>95</v>
      </c>
      <c r="D33" s="52">
        <v>39650000</v>
      </c>
      <c r="E33" s="52">
        <v>39635897</v>
      </c>
      <c r="F33" s="43">
        <f t="shared" si="0"/>
        <v>14103</v>
      </c>
      <c r="G33" s="74" t="s">
        <v>96</v>
      </c>
      <c r="H33" s="49"/>
      <c r="I33" s="49"/>
      <c r="J33" s="47">
        <f>+J34</f>
        <v>660000000</v>
      </c>
      <c r="K33" s="47">
        <f>K34</f>
        <v>524572800</v>
      </c>
      <c r="L33" s="43">
        <f t="shared" si="1"/>
        <v>135427200</v>
      </c>
    </row>
    <row r="34" spans="1:12" ht="20.100000000000001" customHeight="1">
      <c r="A34" s="75"/>
      <c r="B34" s="71"/>
      <c r="C34" s="71" t="s">
        <v>97</v>
      </c>
      <c r="D34" s="68">
        <v>39650000</v>
      </c>
      <c r="E34" s="68">
        <v>39635897</v>
      </c>
      <c r="F34" s="43">
        <f t="shared" si="0"/>
        <v>14103</v>
      </c>
      <c r="G34" s="74"/>
      <c r="H34" s="49" t="s">
        <v>96</v>
      </c>
      <c r="I34" s="49"/>
      <c r="J34" s="47">
        <f>J35</f>
        <v>660000000</v>
      </c>
      <c r="K34" s="47">
        <f>K35</f>
        <v>524572800</v>
      </c>
      <c r="L34" s="43">
        <f t="shared" si="1"/>
        <v>135427200</v>
      </c>
    </row>
    <row r="35" spans="1:12" ht="20.100000000000001" customHeight="1">
      <c r="A35" s="104" t="s">
        <v>98</v>
      </c>
      <c r="B35" s="105"/>
      <c r="C35" s="105"/>
      <c r="D35" s="105"/>
      <c r="E35" s="105"/>
      <c r="F35" s="106"/>
      <c r="G35" s="57"/>
      <c r="H35" s="53"/>
      <c r="I35" s="53" t="s">
        <v>99</v>
      </c>
      <c r="J35" s="52">
        <v>660000000</v>
      </c>
      <c r="K35" s="52">
        <v>524572800</v>
      </c>
      <c r="L35" s="54">
        <f t="shared" si="1"/>
        <v>135427200</v>
      </c>
    </row>
    <row r="36" spans="1:12" ht="20.100000000000001" customHeight="1">
      <c r="A36" s="107"/>
      <c r="B36" s="108"/>
      <c r="C36" s="108"/>
      <c r="D36" s="108"/>
      <c r="E36" s="108"/>
      <c r="F36" s="109"/>
      <c r="G36" s="74" t="s">
        <v>100</v>
      </c>
      <c r="H36" s="49"/>
      <c r="I36" s="49"/>
      <c r="J36" s="47">
        <f>+J37</f>
        <v>11202790</v>
      </c>
      <c r="K36" s="47">
        <f>K37</f>
        <v>4662640</v>
      </c>
      <c r="L36" s="43">
        <f t="shared" si="1"/>
        <v>6540150</v>
      </c>
    </row>
    <row r="37" spans="1:12" ht="20.100000000000001" customHeight="1">
      <c r="A37" s="107"/>
      <c r="B37" s="108"/>
      <c r="C37" s="108"/>
      <c r="D37" s="108"/>
      <c r="E37" s="108"/>
      <c r="F37" s="109"/>
      <c r="G37" s="57"/>
      <c r="H37" s="49" t="s">
        <v>100</v>
      </c>
      <c r="I37" s="49"/>
      <c r="J37" s="47">
        <f>+J38</f>
        <v>11202790</v>
      </c>
      <c r="K37" s="47">
        <f>K38</f>
        <v>4662640</v>
      </c>
      <c r="L37" s="43">
        <f t="shared" si="1"/>
        <v>6540150</v>
      </c>
    </row>
    <row r="38" spans="1:12" ht="20.100000000000001" customHeight="1">
      <c r="A38" s="107"/>
      <c r="B38" s="108"/>
      <c r="C38" s="108"/>
      <c r="D38" s="108"/>
      <c r="E38" s="108"/>
      <c r="F38" s="109"/>
      <c r="G38" s="57"/>
      <c r="H38" s="53"/>
      <c r="I38" s="53" t="s">
        <v>100</v>
      </c>
      <c r="J38" s="52">
        <v>11202790</v>
      </c>
      <c r="K38" s="52">
        <v>4662640</v>
      </c>
      <c r="L38" s="54">
        <f t="shared" si="1"/>
        <v>6540150</v>
      </c>
    </row>
    <row r="39" spans="1:12" ht="20.100000000000001" customHeight="1">
      <c r="A39" s="107"/>
      <c r="B39" s="108"/>
      <c r="C39" s="108"/>
      <c r="D39" s="108"/>
      <c r="E39" s="108"/>
      <c r="F39" s="109"/>
      <c r="G39" s="74" t="s">
        <v>101</v>
      </c>
      <c r="H39" s="49"/>
      <c r="I39" s="49"/>
      <c r="J39" s="47">
        <f>+J40</f>
        <v>3368950</v>
      </c>
      <c r="K39" s="47">
        <f>K40</f>
        <v>161975</v>
      </c>
      <c r="L39" s="43">
        <f t="shared" si="1"/>
        <v>3206975</v>
      </c>
    </row>
    <row r="40" spans="1:12" ht="20.100000000000001" customHeight="1">
      <c r="A40" s="107"/>
      <c r="B40" s="108"/>
      <c r="C40" s="108"/>
      <c r="D40" s="108"/>
      <c r="E40" s="108"/>
      <c r="F40" s="109"/>
      <c r="G40" s="57"/>
      <c r="H40" s="53" t="s">
        <v>101</v>
      </c>
      <c r="I40" s="49"/>
      <c r="J40" s="47">
        <f>+J41+J42</f>
        <v>3368950</v>
      </c>
      <c r="K40" s="47">
        <f>K41+K42</f>
        <v>161975</v>
      </c>
      <c r="L40" s="43">
        <f t="shared" si="1"/>
        <v>3206975</v>
      </c>
    </row>
    <row r="41" spans="1:12" ht="20.100000000000001" customHeight="1">
      <c r="A41" s="107"/>
      <c r="B41" s="108"/>
      <c r="C41" s="108"/>
      <c r="D41" s="108"/>
      <c r="E41" s="108"/>
      <c r="F41" s="109"/>
      <c r="G41" s="57"/>
      <c r="H41" s="53"/>
      <c r="I41" s="53" t="s">
        <v>102</v>
      </c>
      <c r="J41" s="52">
        <v>3123750</v>
      </c>
      <c r="K41" s="52">
        <v>0</v>
      </c>
      <c r="L41" s="54">
        <f t="shared" si="1"/>
        <v>3123750</v>
      </c>
    </row>
    <row r="42" spans="1:12" ht="20.100000000000001" customHeight="1">
      <c r="A42" s="107"/>
      <c r="B42" s="108"/>
      <c r="C42" s="108"/>
      <c r="D42" s="108"/>
      <c r="E42" s="108"/>
      <c r="F42" s="109"/>
      <c r="G42" s="57"/>
      <c r="H42" s="53"/>
      <c r="I42" s="53" t="s">
        <v>103</v>
      </c>
      <c r="J42" s="52">
        <v>245200</v>
      </c>
      <c r="K42" s="52">
        <v>161975</v>
      </c>
      <c r="L42" s="54">
        <f t="shared" si="1"/>
        <v>83225</v>
      </c>
    </row>
    <row r="43" spans="1:12" ht="20.100000000000001" customHeight="1">
      <c r="A43" s="107"/>
      <c r="B43" s="108"/>
      <c r="C43" s="108"/>
      <c r="D43" s="108"/>
      <c r="E43" s="108"/>
      <c r="F43" s="109"/>
      <c r="G43" s="74" t="s">
        <v>104</v>
      </c>
      <c r="H43" s="49"/>
      <c r="I43" s="49"/>
      <c r="J43" s="47">
        <f>+J44</f>
        <v>24000000</v>
      </c>
      <c r="K43" s="47">
        <f>K44</f>
        <v>24000000</v>
      </c>
      <c r="L43" s="43">
        <f t="shared" si="1"/>
        <v>0</v>
      </c>
    </row>
    <row r="44" spans="1:12" ht="27.75" customHeight="1">
      <c r="A44" s="107"/>
      <c r="B44" s="108"/>
      <c r="C44" s="108"/>
      <c r="D44" s="108"/>
      <c r="E44" s="108"/>
      <c r="F44" s="109"/>
      <c r="G44" s="57"/>
      <c r="H44" s="114" t="s">
        <v>93</v>
      </c>
      <c r="I44" s="115"/>
      <c r="J44" s="47">
        <f>+J45+J46</f>
        <v>24000000</v>
      </c>
      <c r="K44" s="47">
        <f>+K45+K46</f>
        <v>24000000</v>
      </c>
      <c r="L44" s="43">
        <f t="shared" si="1"/>
        <v>0</v>
      </c>
    </row>
    <row r="45" spans="1:12" ht="20.100000000000001" customHeight="1">
      <c r="A45" s="107"/>
      <c r="B45" s="108"/>
      <c r="C45" s="108"/>
      <c r="D45" s="108"/>
      <c r="E45" s="108"/>
      <c r="F45" s="109"/>
      <c r="G45" s="57"/>
      <c r="H45" s="53"/>
      <c r="I45" s="53" t="s">
        <v>95</v>
      </c>
      <c r="J45" s="52">
        <v>12000000</v>
      </c>
      <c r="K45" s="52">
        <v>12000000</v>
      </c>
      <c r="L45" s="43">
        <f t="shared" si="1"/>
        <v>0</v>
      </c>
    </row>
    <row r="46" spans="1:12" ht="20.100000000000001" customHeight="1">
      <c r="A46" s="107"/>
      <c r="B46" s="108"/>
      <c r="C46" s="108"/>
      <c r="D46" s="108"/>
      <c r="E46" s="108"/>
      <c r="F46" s="109"/>
      <c r="G46" s="57"/>
      <c r="H46" s="55"/>
      <c r="I46" s="55" t="s">
        <v>105</v>
      </c>
      <c r="J46" s="52">
        <v>12000000</v>
      </c>
      <c r="K46" s="52">
        <v>12000000</v>
      </c>
      <c r="L46" s="54">
        <f t="shared" si="1"/>
        <v>0</v>
      </c>
    </row>
    <row r="47" spans="1:12" ht="20.100000000000001" customHeight="1">
      <c r="A47" s="107"/>
      <c r="B47" s="108"/>
      <c r="C47" s="108"/>
      <c r="D47" s="108"/>
      <c r="E47" s="108"/>
      <c r="F47" s="109"/>
      <c r="G47" s="97" t="s">
        <v>92</v>
      </c>
      <c r="H47" s="98"/>
      <c r="I47" s="98"/>
      <c r="J47" s="47">
        <f>J48</f>
        <v>79300000</v>
      </c>
      <c r="K47" s="47">
        <f>K48</f>
        <v>50991570</v>
      </c>
      <c r="L47" s="43">
        <f t="shared" si="1"/>
        <v>28308430</v>
      </c>
    </row>
    <row r="48" spans="1:12" ht="26.25" customHeight="1">
      <c r="A48" s="107"/>
      <c r="B48" s="108"/>
      <c r="C48" s="108"/>
      <c r="D48" s="108"/>
      <c r="E48" s="108"/>
      <c r="F48" s="109"/>
      <c r="G48" s="56"/>
      <c r="H48" s="113" t="s">
        <v>106</v>
      </c>
      <c r="I48" s="113"/>
      <c r="J48" s="68">
        <f>+J49+J50</f>
        <v>79300000</v>
      </c>
      <c r="K48" s="68">
        <f>+K49+K50</f>
        <v>50991570</v>
      </c>
      <c r="L48" s="54">
        <f t="shared" si="1"/>
        <v>28308430</v>
      </c>
    </row>
    <row r="49" spans="1:12" ht="20.100000000000001" customHeight="1">
      <c r="A49" s="107"/>
      <c r="B49" s="108"/>
      <c r="C49" s="108"/>
      <c r="D49" s="108"/>
      <c r="E49" s="108"/>
      <c r="F49" s="109"/>
      <c r="G49" s="56"/>
      <c r="H49" s="51"/>
      <c r="I49" s="51" t="s">
        <v>95</v>
      </c>
      <c r="J49" s="52">
        <v>39650000</v>
      </c>
      <c r="K49" s="52">
        <v>22293470</v>
      </c>
      <c r="L49" s="54">
        <f t="shared" si="1"/>
        <v>17356530</v>
      </c>
    </row>
    <row r="50" spans="1:12" ht="20.100000000000001" customHeight="1" thickBot="1">
      <c r="A50" s="107"/>
      <c r="B50" s="108"/>
      <c r="C50" s="108"/>
      <c r="D50" s="108"/>
      <c r="E50" s="108"/>
      <c r="F50" s="109"/>
      <c r="G50" s="75"/>
      <c r="H50" s="71"/>
      <c r="I50" s="71" t="s">
        <v>97</v>
      </c>
      <c r="J50" s="52">
        <v>39650000</v>
      </c>
      <c r="K50" s="52">
        <v>28698100</v>
      </c>
      <c r="L50" s="54">
        <f t="shared" si="1"/>
        <v>10951900</v>
      </c>
    </row>
    <row r="51" spans="1:12" ht="19.5" customHeight="1" thickTop="1" thickBot="1">
      <c r="A51" s="110"/>
      <c r="B51" s="111"/>
      <c r="C51" s="111"/>
      <c r="D51" s="111"/>
      <c r="E51" s="111"/>
      <c r="F51" s="112"/>
      <c r="G51" s="116" t="s">
        <v>107</v>
      </c>
      <c r="H51" s="117"/>
      <c r="I51" s="117"/>
      <c r="J51" s="76">
        <v>0</v>
      </c>
      <c r="K51" s="118">
        <v>124153798</v>
      </c>
      <c r="L51" s="119"/>
    </row>
  </sheetData>
  <mergeCells count="23">
    <mergeCell ref="H44:I44"/>
    <mergeCell ref="G47:I47"/>
    <mergeCell ref="H48:I48"/>
    <mergeCell ref="G51:I51"/>
    <mergeCell ref="K51:L51"/>
    <mergeCell ref="A35:F51"/>
    <mergeCell ref="B11:C11"/>
    <mergeCell ref="A13:C13"/>
    <mergeCell ref="B14:C14"/>
    <mergeCell ref="A17:C17"/>
    <mergeCell ref="B18:C18"/>
    <mergeCell ref="A21:C21"/>
    <mergeCell ref="B22:C22"/>
    <mergeCell ref="A26:C26"/>
    <mergeCell ref="B27:C27"/>
    <mergeCell ref="A31:C31"/>
    <mergeCell ref="B32:C32"/>
    <mergeCell ref="A10:C10"/>
    <mergeCell ref="A1:L1"/>
    <mergeCell ref="A4:C4"/>
    <mergeCell ref="G4:I4"/>
    <mergeCell ref="A5:C5"/>
    <mergeCell ref="B6:C6"/>
  </mergeCells>
  <phoneticPr fontId="1" type="noConversion"/>
  <pageMargins left="0.39370078740157483" right="0" top="0.39370078740157483" bottom="0.3937007874015748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결산총괄표</vt:lpstr>
      <vt:lpstr>세입세출총괄표</vt:lpstr>
      <vt:lpstr>세입세출총괄표!Print_Titles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2021-01-26T02:38:28Z</cp:lastPrinted>
  <dcterms:created xsi:type="dcterms:W3CDTF">2020-02-27T06:09:14Z</dcterms:created>
  <dcterms:modified xsi:type="dcterms:W3CDTF">2021-02-15T06:15:55Z</dcterms:modified>
</cp:coreProperties>
</file>